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esh.bhanushali\AppData\Local\Microsoft\Windows\INetCache\Content.Outlook\A3BXC4PO\"/>
    </mc:Choice>
  </mc:AlternateContent>
  <xr:revisionPtr revIDLastSave="0" documentId="8_{9D80FCD3-B66E-491F-A868-5AE2A314C52E}" xr6:coauthVersionLast="47" xr6:coauthVersionMax="47" xr10:uidLastSave="{00000000-0000-0000-0000-000000000000}"/>
  <bookViews>
    <workbookView xWindow="-110" yWindow="-110" windowWidth="19420" windowHeight="10300" activeTab="1" xr2:uid="{378B2A6D-D2E1-4954-923D-417F434FD5C3}"/>
  </bookViews>
  <sheets>
    <sheet name="Currency" sheetId="1" r:id="rId1"/>
    <sheet name="Commod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F22" i="1"/>
  <c r="E8" i="2" l="1"/>
  <c r="D8" i="2"/>
  <c r="D17" i="2"/>
  <c r="C5" i="2" s="1"/>
  <c r="E7" i="2" s="1"/>
  <c r="E9" i="2" l="1"/>
  <c r="E10" i="2" s="1"/>
  <c r="E11" i="2"/>
  <c r="D7" i="2"/>
  <c r="D7" i="1"/>
  <c r="C7" i="1"/>
  <c r="B4" i="1"/>
  <c r="E13" i="2" l="1"/>
  <c r="E14" i="2" s="1"/>
  <c r="D9" i="2"/>
  <c r="D10" i="2" s="1"/>
  <c r="D12" i="2"/>
  <c r="D11" i="2"/>
  <c r="D22" i="2"/>
  <c r="E22" i="2" s="1"/>
  <c r="D6" i="1"/>
  <c r="D10" i="1" s="1"/>
  <c r="C6" i="1"/>
  <c r="C11" i="1" s="1"/>
  <c r="D13" i="2" l="1"/>
  <c r="D8" i="1"/>
  <c r="D9" i="1" s="1"/>
  <c r="C21" i="1"/>
  <c r="D21" i="1" s="1"/>
  <c r="C8" i="1"/>
  <c r="C9" i="1" s="1"/>
  <c r="C10" i="1"/>
  <c r="D14" i="2" l="1"/>
  <c r="D23" i="2" s="1"/>
  <c r="E23" i="2" s="1"/>
  <c r="D24" i="2"/>
  <c r="E24" i="2" s="1"/>
  <c r="D12" i="1"/>
  <c r="D13" i="1" s="1"/>
  <c r="C12" i="1"/>
  <c r="C13" i="1" l="1"/>
  <c r="C22" i="1" s="1"/>
  <c r="D22" i="1" s="1"/>
  <c r="C23" i="1"/>
  <c r="D23" i="1" s="1"/>
</calcChain>
</file>

<file path=xl/sharedStrings.xml><?xml version="1.0" encoding="utf-8"?>
<sst xmlns="http://schemas.openxmlformats.org/spreadsheetml/2006/main" count="60" uniqueCount="40">
  <si>
    <t>Currency - Option trade Costing Calculations</t>
  </si>
  <si>
    <t>Quantity traded ( in 1 Lot)</t>
  </si>
  <si>
    <t>Buy</t>
  </si>
  <si>
    <t>Sell</t>
  </si>
  <si>
    <t>Brokerage Per Lot</t>
  </si>
  <si>
    <t>Turnover charg -on premium</t>
  </si>
  <si>
    <t>GST on Brok &amp; TO charge</t>
  </si>
  <si>
    <t>SEBI Fees on premium</t>
  </si>
  <si>
    <t>0.0001%</t>
  </si>
  <si>
    <r>
      <t xml:space="preserve">Stamp on premium on </t>
    </r>
    <r>
      <rPr>
        <sz val="10.5"/>
        <color rgb="FF00B050"/>
        <rFont val="Calibri"/>
        <family val="2"/>
        <scheme val="minor"/>
      </rPr>
      <t>Buy side</t>
    </r>
  </si>
  <si>
    <t>0.002%</t>
  </si>
  <si>
    <t>Net Pay off</t>
  </si>
  <si>
    <t>Break Even Costing</t>
  </si>
  <si>
    <t>Net Profit / Loss</t>
  </si>
  <si>
    <t>Total</t>
  </si>
  <si>
    <t>Per Lot</t>
  </si>
  <si>
    <t>Gross Profit</t>
  </si>
  <si>
    <t>Enter Value Below</t>
  </si>
  <si>
    <t>Option Premium Payoff</t>
  </si>
  <si>
    <t>Commodity - Option trade Costing Calculations</t>
  </si>
  <si>
    <t xml:space="preserve">Premium                                                  Fill Here - - - - - - -- &gt;   </t>
  </si>
  <si>
    <t>Copper</t>
  </si>
  <si>
    <t>Crude Oil</t>
  </si>
  <si>
    <t>Gold Mini</t>
  </si>
  <si>
    <t>Natural Gas</t>
  </si>
  <si>
    <t>Silver</t>
  </si>
  <si>
    <t>Silver mini</t>
  </si>
  <si>
    <t>Zinc</t>
  </si>
  <si>
    <r>
      <t xml:space="preserve">Brokerage per Lot                </t>
    </r>
    <r>
      <rPr>
        <u/>
        <sz val="16"/>
        <color theme="1"/>
        <rFont val="Calibri"/>
        <family val="2"/>
        <scheme val="minor"/>
      </rPr>
      <t>Fill Here</t>
    </r>
    <r>
      <rPr>
        <sz val="16"/>
        <color theme="1"/>
        <rFont val="Calibri"/>
        <family val="2"/>
        <scheme val="minor"/>
      </rPr>
      <t xml:space="preserve"> - - - - - - - - - &gt;</t>
    </r>
  </si>
  <si>
    <r>
      <t xml:space="preserve">No Of Lots Traded             </t>
    </r>
    <r>
      <rPr>
        <u/>
        <sz val="16"/>
        <color theme="1"/>
        <rFont val="Calibri"/>
        <family val="2"/>
        <scheme val="minor"/>
      </rPr>
      <t>Fill Here</t>
    </r>
    <r>
      <rPr>
        <sz val="16"/>
        <color theme="1"/>
        <rFont val="Calibri"/>
        <family val="2"/>
        <scheme val="minor"/>
      </rPr>
      <t xml:space="preserve"> - - - - - - - - - - &gt;</t>
    </r>
  </si>
  <si>
    <r>
      <t xml:space="preserve">Brokerage per Lot                </t>
    </r>
    <r>
      <rPr>
        <b/>
        <u/>
        <sz val="12"/>
        <color theme="1"/>
        <rFont val="Calibri"/>
        <family val="2"/>
        <scheme val="minor"/>
      </rPr>
      <t>Fill Here</t>
    </r>
    <r>
      <rPr>
        <b/>
        <sz val="12"/>
        <color theme="1"/>
        <rFont val="Calibri"/>
        <family val="2"/>
        <scheme val="minor"/>
      </rPr>
      <t xml:space="preserve"> - - - - - - - - - &gt;</t>
    </r>
  </si>
  <si>
    <r>
      <t xml:space="preserve">Currency Lot Size                 </t>
    </r>
    <r>
      <rPr>
        <b/>
        <u/>
        <sz val="12"/>
        <color theme="1"/>
        <rFont val="Calibri"/>
        <family val="2"/>
        <scheme val="minor"/>
      </rPr>
      <t>Fill Here</t>
    </r>
    <r>
      <rPr>
        <b/>
        <sz val="12"/>
        <color theme="1"/>
        <rFont val="Calibri"/>
        <family val="2"/>
        <scheme val="minor"/>
      </rPr>
      <t xml:space="preserve"> - - - - - - - - - &gt;</t>
    </r>
  </si>
  <si>
    <r>
      <t xml:space="preserve">Legs on Brokerage to be charge         ( </t>
    </r>
    <r>
      <rPr>
        <b/>
        <u/>
        <sz val="12"/>
        <rFont val="Calibri"/>
        <family val="2"/>
        <scheme val="minor"/>
      </rPr>
      <t>Select</t>
    </r>
    <r>
      <rPr>
        <b/>
        <sz val="12"/>
        <rFont val="Calibri"/>
        <family val="2"/>
        <scheme val="minor"/>
      </rPr>
      <t xml:space="preserve"> 1 or 2 )</t>
    </r>
  </si>
  <si>
    <r>
      <t xml:space="preserve">No Of Lots Traded             </t>
    </r>
    <r>
      <rPr>
        <b/>
        <u/>
        <sz val="12"/>
        <color theme="1"/>
        <rFont val="Calibri"/>
        <family val="2"/>
        <scheme val="minor"/>
      </rPr>
      <t>Fill Here</t>
    </r>
    <r>
      <rPr>
        <b/>
        <sz val="12"/>
        <color theme="1"/>
        <rFont val="Calibri"/>
        <family val="2"/>
        <scheme val="minor"/>
      </rPr>
      <t xml:space="preserve"> - - - - - - - - - - &gt;</t>
    </r>
  </si>
  <si>
    <r>
      <t xml:space="preserve">Summary of Imputs ( </t>
    </r>
    <r>
      <rPr>
        <sz val="16"/>
        <color rgb="FFC00000"/>
        <rFont val="Calibri"/>
        <family val="2"/>
        <scheme val="minor"/>
      </rPr>
      <t>Result</t>
    </r>
    <r>
      <rPr>
        <sz val="16"/>
        <color theme="1"/>
        <rFont val="Calibri"/>
        <family val="2"/>
        <scheme val="minor"/>
      </rPr>
      <t xml:space="preserve"> )</t>
    </r>
  </si>
  <si>
    <r>
      <t xml:space="preserve">Premium                                      </t>
    </r>
    <r>
      <rPr>
        <u/>
        <sz val="16"/>
        <color theme="1"/>
        <rFont val="Calibri"/>
        <family val="2"/>
        <scheme val="minor"/>
      </rPr>
      <t>Fill Here</t>
    </r>
    <r>
      <rPr>
        <sz val="16"/>
        <color theme="1"/>
        <rFont val="Calibri"/>
        <family val="2"/>
        <scheme val="minor"/>
      </rPr>
      <t xml:space="preserve"> - - - - - - -- &gt;   </t>
    </r>
  </si>
  <si>
    <r>
      <t xml:space="preserve">Stamp on premium on </t>
    </r>
    <r>
      <rPr>
        <sz val="16"/>
        <color rgb="FF00B050"/>
        <rFont val="Calibri"/>
        <family val="2"/>
        <scheme val="minor"/>
      </rPr>
      <t>Buy side</t>
    </r>
  </si>
  <si>
    <r>
      <t>No Of legs on Brokerage to be charge  (</t>
    </r>
    <r>
      <rPr>
        <u/>
        <sz val="16"/>
        <rFont val="Calibri"/>
        <family val="2"/>
        <scheme val="minor"/>
      </rPr>
      <t>Select</t>
    </r>
    <r>
      <rPr>
        <sz val="16"/>
        <rFont val="Calibri"/>
        <family val="2"/>
        <scheme val="minor"/>
      </rPr>
      <t xml:space="preserve"> 1 / 2)</t>
    </r>
  </si>
  <si>
    <t>Commodity Lot size            Select from List  - - - - &gt;</t>
  </si>
  <si>
    <t>Brokrage Generate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</si>
</sst>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%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9847407452621"/>
      </left>
      <right/>
      <top style="hair">
        <color theme="1" tint="0.14999847407452621"/>
      </top>
      <bottom style="hair">
        <color theme="1" tint="0.14999847407452621"/>
      </bottom>
      <diagonal/>
    </border>
    <border>
      <left/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/>
      <right/>
      <top style="hair">
        <color theme="1" tint="0.14999847407452621"/>
      </top>
      <bottom style="hair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14999847407452621"/>
      </left>
      <right style="hair">
        <color theme="1" tint="0.14999847407452621"/>
      </right>
      <top/>
      <bottom style="hair">
        <color theme="1" tint="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4" borderId="1" xfId="0" applyFill="1" applyBorder="1" applyAlignment="1" applyProtection="1">
      <alignment horizontal="center"/>
      <protection locked="0"/>
    </xf>
    <xf numFmtId="0" fontId="4" fillId="0" borderId="1" xfId="0" applyFont="1" applyBorder="1"/>
    <xf numFmtId="0" fontId="2" fillId="0" borderId="1" xfId="0" applyFont="1" applyBorder="1" applyProtection="1">
      <protection hidden="1"/>
    </xf>
    <xf numFmtId="165" fontId="0" fillId="0" borderId="1" xfId="1" quotePrefix="1" applyNumberFormat="1" applyFont="1" applyBorder="1" applyAlignment="1" applyProtection="1">
      <alignment horizontal="center"/>
    </xf>
    <xf numFmtId="166" fontId="2" fillId="0" borderId="1" xfId="0" applyNumberFormat="1" applyFont="1" applyBorder="1" applyProtection="1">
      <protection hidden="1"/>
    </xf>
    <xf numFmtId="9" fontId="0" fillId="0" borderId="1" xfId="0" applyNumberFormat="1" applyBorder="1" applyAlignment="1">
      <alignment horizontal="center"/>
    </xf>
    <xf numFmtId="2" fontId="2" fillId="0" borderId="1" xfId="0" applyNumberFormat="1" applyFont="1" applyBorder="1" applyProtection="1">
      <protection hidden="1"/>
    </xf>
    <xf numFmtId="10" fontId="0" fillId="0" borderId="1" xfId="0" quotePrefix="1" applyNumberFormat="1" applyBorder="1" applyAlignment="1">
      <alignment horizontal="center"/>
    </xf>
    <xf numFmtId="0" fontId="6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8" fillId="5" borderId="1" xfId="0" applyNumberFormat="1" applyFont="1" applyFill="1" applyBorder="1" applyAlignment="1">
      <alignment horizontal="right"/>
    </xf>
    <xf numFmtId="2" fontId="9" fillId="6" borderId="1" xfId="0" applyNumberFormat="1" applyFont="1" applyFill="1" applyBorder="1" applyAlignment="1">
      <alignment horizontal="right"/>
    </xf>
    <xf numFmtId="2" fontId="0" fillId="0" borderId="0" xfId="0" applyNumberFormat="1"/>
    <xf numFmtId="164" fontId="0" fillId="0" borderId="1" xfId="0" applyNumberFormat="1" applyBorder="1" applyAlignment="1" applyProtection="1">
      <alignment horizontal="center"/>
      <protection locked="0"/>
    </xf>
    <xf numFmtId="0" fontId="5" fillId="8" borderId="1" xfId="0" applyFont="1" applyFill="1" applyBorder="1" applyProtection="1">
      <protection hidden="1"/>
    </xf>
    <xf numFmtId="0" fontId="10" fillId="0" borderId="0" xfId="0" applyFont="1"/>
    <xf numFmtId="0" fontId="0" fillId="12" borderId="5" xfId="0" applyFill="1" applyBorder="1"/>
    <xf numFmtId="0" fontId="0" fillId="13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11" fillId="12" borderId="5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12" borderId="5" xfId="0" applyFont="1" applyFill="1" applyBorder="1"/>
    <xf numFmtId="0" fontId="11" fillId="13" borderId="5" xfId="0" applyFont="1" applyFill="1" applyBorder="1"/>
    <xf numFmtId="0" fontId="11" fillId="3" borderId="5" xfId="0" applyFont="1" applyFill="1" applyBorder="1"/>
    <xf numFmtId="0" fontId="3" fillId="12" borderId="5" xfId="0" applyFont="1" applyFill="1" applyBorder="1"/>
    <xf numFmtId="0" fontId="3" fillId="13" borderId="5" xfId="0" applyFont="1" applyFill="1" applyBorder="1"/>
    <xf numFmtId="0" fontId="16" fillId="14" borderId="5" xfId="0" applyFont="1" applyFill="1" applyBorder="1"/>
    <xf numFmtId="0" fontId="3" fillId="3" borderId="5" xfId="0" applyFont="1" applyFill="1" applyBorder="1"/>
    <xf numFmtId="0" fontId="11" fillId="7" borderId="5" xfId="0" applyFont="1" applyFill="1" applyBorder="1"/>
    <xf numFmtId="0" fontId="11" fillId="7" borderId="5" xfId="0" applyFont="1" applyFill="1" applyBorder="1" applyAlignment="1">
      <alignment horizontal="center"/>
    </xf>
    <xf numFmtId="0" fontId="11" fillId="0" borderId="5" xfId="0" applyFont="1" applyBorder="1"/>
    <xf numFmtId="0" fontId="11" fillId="9" borderId="5" xfId="0" applyFont="1" applyFill="1" applyBorder="1"/>
    <xf numFmtId="0" fontId="11" fillId="15" borderId="5" xfId="0" applyFont="1" applyFill="1" applyBorder="1"/>
    <xf numFmtId="0" fontId="11" fillId="0" borderId="0" xfId="0" applyFont="1"/>
    <xf numFmtId="0" fontId="19" fillId="4" borderId="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1" fillId="0" borderId="1" xfId="0" applyFont="1" applyBorder="1"/>
    <xf numFmtId="0" fontId="20" fillId="0" borderId="1" xfId="0" applyFont="1" applyBorder="1" applyAlignment="1" applyProtection="1">
      <alignment horizontal="center"/>
      <protection locked="0"/>
    </xf>
    <xf numFmtId="0" fontId="21" fillId="11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3" fillId="10" borderId="1" xfId="0" applyNumberFormat="1" applyFont="1" applyFill="1" applyBorder="1" applyAlignment="1">
      <alignment horizontal="center"/>
    </xf>
    <xf numFmtId="0" fontId="22" fillId="2" borderId="6" xfId="0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11" fillId="15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24" fillId="0" borderId="1" xfId="0" applyFont="1" applyBorder="1" applyProtection="1">
      <protection hidden="1"/>
    </xf>
    <xf numFmtId="0" fontId="11" fillId="4" borderId="1" xfId="0" applyFont="1" applyFill="1" applyBorder="1" applyAlignment="1" applyProtection="1">
      <alignment horizontal="center"/>
      <protection locked="0"/>
    </xf>
    <xf numFmtId="165" fontId="11" fillId="0" borderId="1" xfId="1" quotePrefix="1" applyNumberFormat="1" applyFont="1" applyBorder="1" applyAlignment="1" applyProtection="1">
      <alignment horizontal="center"/>
    </xf>
    <xf numFmtId="166" fontId="24" fillId="0" borderId="1" xfId="0" applyNumberFormat="1" applyFont="1" applyBorder="1" applyProtection="1">
      <protection hidden="1"/>
    </xf>
    <xf numFmtId="9" fontId="11" fillId="0" borderId="1" xfId="0" applyNumberFormat="1" applyFont="1" applyBorder="1" applyAlignment="1">
      <alignment horizontal="center"/>
    </xf>
    <xf numFmtId="2" fontId="24" fillId="0" borderId="1" xfId="0" applyNumberFormat="1" applyFont="1" applyBorder="1" applyProtection="1">
      <protection hidden="1"/>
    </xf>
    <xf numFmtId="10" fontId="11" fillId="0" borderId="1" xfId="0" quotePrefix="1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2" fontId="24" fillId="5" borderId="1" xfId="0" applyNumberFormat="1" applyFont="1" applyFill="1" applyBorder="1" applyAlignment="1">
      <alignment horizontal="right"/>
    </xf>
    <xf numFmtId="2" fontId="26" fillId="6" borderId="1" xfId="0" applyNumberFormat="1" applyFont="1" applyFill="1" applyBorder="1" applyAlignment="1">
      <alignment horizontal="right"/>
    </xf>
    <xf numFmtId="2" fontId="11" fillId="0" borderId="0" xfId="0" applyNumberFormat="1" applyFont="1"/>
    <xf numFmtId="0" fontId="11" fillId="0" borderId="5" xfId="0" applyFont="1" applyBorder="1" applyAlignment="1">
      <alignment horizontal="center"/>
    </xf>
    <xf numFmtId="0" fontId="13" fillId="13" borderId="5" xfId="0" applyFont="1" applyFill="1" applyBorder="1"/>
    <xf numFmtId="1" fontId="11" fillId="13" borderId="5" xfId="0" applyNumberFormat="1" applyFont="1" applyFill="1" applyBorder="1" applyAlignment="1">
      <alignment horizontal="center"/>
    </xf>
    <xf numFmtId="1" fontId="11" fillId="15" borderId="5" xfId="0" applyNumberFormat="1" applyFont="1" applyFill="1" applyBorder="1" applyAlignment="1">
      <alignment horizontal="center"/>
    </xf>
    <xf numFmtId="0" fontId="13" fillId="15" borderId="5" xfId="0" applyFont="1" applyFill="1" applyBorder="1"/>
    <xf numFmtId="0" fontId="24" fillId="0" borderId="9" xfId="0" applyFont="1" applyBorder="1" applyProtection="1">
      <protection hidden="1"/>
    </xf>
    <xf numFmtId="0" fontId="25" fillId="8" borderId="9" xfId="0" applyFont="1" applyFill="1" applyBorder="1" applyProtection="1">
      <protection hidden="1"/>
    </xf>
    <xf numFmtId="2" fontId="13" fillId="10" borderId="5" xfId="0" applyNumberFormat="1" applyFont="1" applyFill="1" applyBorder="1" applyAlignment="1">
      <alignment horizontal="center"/>
    </xf>
    <xf numFmtId="0" fontId="23" fillId="0" borderId="9" xfId="0" applyFont="1" applyBorder="1"/>
    <xf numFmtId="164" fontId="11" fillId="0" borderId="9" xfId="0" applyNumberFormat="1" applyFont="1" applyBorder="1" applyAlignment="1" applyProtection="1">
      <alignment horizontal="center"/>
      <protection locked="0"/>
    </xf>
    <xf numFmtId="0" fontId="19" fillId="7" borderId="5" xfId="0" applyFont="1" applyFill="1" applyBorder="1" applyAlignment="1">
      <alignment horizontal="center"/>
    </xf>
    <xf numFmtId="0" fontId="20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left"/>
    </xf>
    <xf numFmtId="0" fontId="27" fillId="11" borderId="5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14</xdr:row>
      <xdr:rowOff>6350</xdr:rowOff>
    </xdr:to>
    <xdr:sp macro="" textlink="">
      <xdr:nvSpPr>
        <xdr:cNvPr id="2" name="AutoShape 6" descr="blob:https://web.whatsapp.com/3dc3c851-5f6e-43ce-a772-1d13bc5a76bc">
          <a:extLst>
            <a:ext uri="{FF2B5EF4-FFF2-40B4-BE49-F238E27FC236}">
              <a16:creationId xmlns:a16="http://schemas.microsoft.com/office/drawing/2014/main" id="{7DD258DA-412D-44E2-B243-E562845F18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53149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400050</xdr:colOff>
      <xdr:row>16</xdr:row>
      <xdr:rowOff>12700</xdr:rowOff>
    </xdr:from>
    <xdr:to>
      <xdr:col>0</xdr:col>
      <xdr:colOff>704850</xdr:colOff>
      <xdr:row>16</xdr:row>
      <xdr:rowOff>196850</xdr:rowOff>
    </xdr:to>
    <xdr:sp macro="" textlink="">
      <xdr:nvSpPr>
        <xdr:cNvPr id="3" name="AutoShape 7" descr="blob:https://web.whatsapp.com/3dc3c851-5f6e-43ce-a772-1d13bc5a76bc">
          <a:extLst>
            <a:ext uri="{FF2B5EF4-FFF2-40B4-BE49-F238E27FC236}">
              <a16:creationId xmlns:a16="http://schemas.microsoft.com/office/drawing/2014/main" id="{9DF66652-2471-4F2C-AF14-FA763D2D2006}"/>
            </a:ext>
          </a:extLst>
        </xdr:cNvPr>
        <xdr:cNvSpPr>
          <a:spLocks noChangeAspect="1" noChangeArrowheads="1"/>
        </xdr:cNvSpPr>
      </xdr:nvSpPr>
      <xdr:spPr bwMode="auto">
        <a:xfrm>
          <a:off x="1009650" y="1695450"/>
          <a:ext cx="304800" cy="18415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14</xdr:row>
      <xdr:rowOff>184150</xdr:rowOff>
    </xdr:to>
    <xdr:sp macro="" textlink="">
      <xdr:nvSpPr>
        <xdr:cNvPr id="2" name="AutoShape 6" descr="blob:https://web.whatsapp.com/3dc3c851-5f6e-43ce-a772-1d13bc5a76bc">
          <a:extLst>
            <a:ext uri="{FF2B5EF4-FFF2-40B4-BE49-F238E27FC236}">
              <a16:creationId xmlns:a16="http://schemas.microsoft.com/office/drawing/2014/main" id="{BCC9AA01-AB43-4339-8E2B-2F179EC1B6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525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14</xdr:row>
      <xdr:rowOff>184150</xdr:rowOff>
    </xdr:to>
    <xdr:sp macro="" textlink="">
      <xdr:nvSpPr>
        <xdr:cNvPr id="3" name="AutoShape 7" descr="blob:https://web.whatsapp.com/3dc3c851-5f6e-43ce-a772-1d13bc5a76bc">
          <a:extLst>
            <a:ext uri="{FF2B5EF4-FFF2-40B4-BE49-F238E27FC236}">
              <a16:creationId xmlns:a16="http://schemas.microsoft.com/office/drawing/2014/main" id="{B424D02E-F734-4E34-963E-3697CFD0CD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525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14</xdr:row>
      <xdr:rowOff>184150</xdr:rowOff>
    </xdr:to>
    <xdr:sp macro="" textlink="">
      <xdr:nvSpPr>
        <xdr:cNvPr id="4" name="AutoShape 6" descr="blob:https://web.whatsapp.com/3dc3c851-5f6e-43ce-a772-1d13bc5a76bc">
          <a:extLst>
            <a:ext uri="{FF2B5EF4-FFF2-40B4-BE49-F238E27FC236}">
              <a16:creationId xmlns:a16="http://schemas.microsoft.com/office/drawing/2014/main" id="{B6E1860B-039D-4017-9AE0-FFDAE89AFD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21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14</xdr:row>
      <xdr:rowOff>184150</xdr:rowOff>
    </xdr:to>
    <xdr:sp macro="" textlink="">
      <xdr:nvSpPr>
        <xdr:cNvPr id="5" name="AutoShape 7" descr="blob:https://web.whatsapp.com/3dc3c851-5f6e-43ce-a772-1d13bc5a76bc">
          <a:extLst>
            <a:ext uri="{FF2B5EF4-FFF2-40B4-BE49-F238E27FC236}">
              <a16:creationId xmlns:a16="http://schemas.microsoft.com/office/drawing/2014/main" id="{126A7328-A54E-4C5F-BB62-0CD73D1F85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2125"/>
          <a:ext cx="304800" cy="1905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4164-5C27-4093-BAA8-09C5670D2BE9}">
  <dimension ref="A1:N23"/>
  <sheetViews>
    <sheetView topLeftCell="A4" workbookViewId="0">
      <selection activeCell="E22" sqref="E22"/>
    </sheetView>
  </sheetViews>
  <sheetFormatPr defaultRowHeight="14.5" x14ac:dyDescent="0.35"/>
  <cols>
    <col min="1" max="1" width="66.1796875" customWidth="1"/>
    <col min="2" max="2" width="0.26953125" customWidth="1"/>
    <col min="3" max="3" width="15.26953125" customWidth="1"/>
    <col min="4" max="4" width="14.81640625" customWidth="1"/>
    <col min="5" max="5" width="27.453125" customWidth="1"/>
    <col min="6" max="6" width="22.81640625" bestFit="1" customWidth="1"/>
    <col min="7" max="7" width="9.26953125" customWidth="1"/>
    <col min="8" max="8" width="10.81640625" bestFit="1" customWidth="1"/>
    <col min="9" max="9" width="18" bestFit="1" customWidth="1"/>
    <col min="10" max="12" width="18" customWidth="1"/>
    <col min="13" max="13" width="18" bestFit="1" customWidth="1"/>
  </cols>
  <sheetData>
    <row r="1" spans="1:14" ht="29" thickBot="1" x14ac:dyDescent="0.7">
      <c r="A1" s="50" t="s">
        <v>0</v>
      </c>
      <c r="B1" s="51"/>
      <c r="C1" s="51"/>
      <c r="D1" s="52"/>
      <c r="N1">
        <v>1</v>
      </c>
    </row>
    <row r="2" spans="1:14" ht="21" x14ac:dyDescent="0.5">
      <c r="A2" s="39"/>
      <c r="B2" s="39"/>
      <c r="C2" s="39"/>
      <c r="D2" s="39"/>
      <c r="N2">
        <v>2</v>
      </c>
    </row>
    <row r="3" spans="1:14" ht="21" x14ac:dyDescent="0.5">
      <c r="A3" s="40" t="s">
        <v>17</v>
      </c>
      <c r="B3" s="41"/>
      <c r="C3" s="41"/>
      <c r="D3" s="42"/>
    </row>
    <row r="4" spans="1:14" ht="21" x14ac:dyDescent="0.5">
      <c r="A4" s="43" t="s">
        <v>1</v>
      </c>
      <c r="B4" s="44">
        <f>C16</f>
        <v>1000</v>
      </c>
      <c r="C4" s="45" t="s">
        <v>2</v>
      </c>
      <c r="D4" s="46" t="s">
        <v>3</v>
      </c>
    </row>
    <row r="5" spans="1:14" ht="27.5" customHeight="1" x14ac:dyDescent="0.5">
      <c r="A5" s="47" t="s">
        <v>35</v>
      </c>
      <c r="B5" s="48"/>
      <c r="C5" s="49">
        <v>0.75</v>
      </c>
      <c r="D5" s="49">
        <v>0.8</v>
      </c>
      <c r="G5" s="15"/>
    </row>
    <row r="6" spans="1:14" ht="15.5" hidden="1" x14ac:dyDescent="0.35">
      <c r="A6" s="3" t="s">
        <v>18</v>
      </c>
      <c r="B6" s="16"/>
      <c r="C6" s="4">
        <f>(C5*B4*-1)*C18</f>
        <v>-7500</v>
      </c>
      <c r="D6" s="17">
        <f>(D5*B4)*C18</f>
        <v>8000</v>
      </c>
    </row>
    <row r="7" spans="1:14" hidden="1" x14ac:dyDescent="0.35">
      <c r="A7" s="1" t="s">
        <v>4</v>
      </c>
      <c r="B7" s="2">
        <v>0.01</v>
      </c>
      <c r="C7" s="4">
        <f>$C$15*-1*$C$18</f>
        <v>-100</v>
      </c>
      <c r="D7" s="4">
        <f>IF(C17&lt;&gt;1,($C$15*-1*$C$18),0)</f>
        <v>-100</v>
      </c>
    </row>
    <row r="8" spans="1:14" hidden="1" x14ac:dyDescent="0.35">
      <c r="A8" s="1" t="s">
        <v>5</v>
      </c>
      <c r="B8" s="5">
        <v>3.6999999999999999E-4</v>
      </c>
      <c r="C8" s="6">
        <f>B8*C6</f>
        <v>-2.7749999999999999</v>
      </c>
      <c r="D8" s="6">
        <f>(D6*B8)*-1</f>
        <v>-2.96</v>
      </c>
    </row>
    <row r="9" spans="1:14" hidden="1" x14ac:dyDescent="0.35">
      <c r="A9" s="1" t="s">
        <v>6</v>
      </c>
      <c r="B9" s="7">
        <v>0.18</v>
      </c>
      <c r="C9" s="6">
        <f>(C7+C8)*B9</f>
        <v>-18.499500000000001</v>
      </c>
      <c r="D9" s="8">
        <f>B9*(D7+D8)</f>
        <v>-18.532799999999998</v>
      </c>
    </row>
    <row r="10" spans="1:14" hidden="1" x14ac:dyDescent="0.35">
      <c r="A10" s="1" t="s">
        <v>7</v>
      </c>
      <c r="B10" s="9" t="s">
        <v>8</v>
      </c>
      <c r="C10" s="6">
        <f>B10*C6</f>
        <v>-7.4999999999999997E-3</v>
      </c>
      <c r="D10" s="6">
        <f>B10*D6*-1</f>
        <v>-8.0000000000000002E-3</v>
      </c>
    </row>
    <row r="11" spans="1:14" hidden="1" x14ac:dyDescent="0.35">
      <c r="A11" s="10" t="s">
        <v>9</v>
      </c>
      <c r="B11" s="9" t="s">
        <v>10</v>
      </c>
      <c r="C11" s="8">
        <f>C6*B11</f>
        <v>-0.15000000000000002</v>
      </c>
      <c r="D11" s="4">
        <v>0</v>
      </c>
    </row>
    <row r="12" spans="1:14" ht="2" hidden="1" customHeight="1" x14ac:dyDescent="0.35">
      <c r="A12" s="11" t="s">
        <v>11</v>
      </c>
      <c r="B12" s="12"/>
      <c r="C12" s="13">
        <f>C6+C7+C8+C9+C10+C11</f>
        <v>-7621.4319999999989</v>
      </c>
      <c r="D12" s="14">
        <f>SUM(D6:D11)</f>
        <v>7878.4992000000002</v>
      </c>
      <c r="H12" s="15"/>
    </row>
    <row r="13" spans="1:14" ht="12" hidden="1" customHeight="1" x14ac:dyDescent="0.35">
      <c r="C13" s="15">
        <f>C6-C12</f>
        <v>121.43199999999888</v>
      </c>
      <c r="D13" s="15">
        <f>D6-D12</f>
        <v>121.5007999999998</v>
      </c>
    </row>
    <row r="14" spans="1:14" ht="14" customHeight="1" x14ac:dyDescent="0.35">
      <c r="C14" s="15"/>
      <c r="D14" s="15"/>
    </row>
    <row r="15" spans="1:14" ht="21" x14ac:dyDescent="0.5">
      <c r="A15" s="30" t="s">
        <v>30</v>
      </c>
      <c r="B15" s="19"/>
      <c r="C15" s="23">
        <v>10</v>
      </c>
      <c r="D15" s="15"/>
    </row>
    <row r="16" spans="1:14" ht="21" x14ac:dyDescent="0.5">
      <c r="A16" s="31" t="s">
        <v>31</v>
      </c>
      <c r="B16" s="20"/>
      <c r="C16" s="24">
        <v>1000</v>
      </c>
      <c r="D16" s="15"/>
    </row>
    <row r="17" spans="1:6" ht="21" x14ac:dyDescent="0.5">
      <c r="A17" s="32" t="s">
        <v>32</v>
      </c>
      <c r="B17" s="21"/>
      <c r="C17" s="25">
        <v>2</v>
      </c>
      <c r="D17" s="15"/>
    </row>
    <row r="18" spans="1:6" ht="21" x14ac:dyDescent="0.5">
      <c r="A18" s="33" t="s">
        <v>33</v>
      </c>
      <c r="B18" s="22"/>
      <c r="C18" s="26">
        <v>10</v>
      </c>
      <c r="D18" s="15"/>
    </row>
    <row r="19" spans="1:6" x14ac:dyDescent="0.35">
      <c r="C19" s="15"/>
      <c r="D19" s="15"/>
    </row>
    <row r="20" spans="1:6" ht="21" x14ac:dyDescent="0.5">
      <c r="A20" s="34" t="s">
        <v>34</v>
      </c>
      <c r="B20" s="34"/>
      <c r="C20" s="35" t="s">
        <v>14</v>
      </c>
      <c r="D20" s="35" t="s">
        <v>15</v>
      </c>
    </row>
    <row r="21" spans="1:6" ht="21" x14ac:dyDescent="0.5">
      <c r="A21" s="38" t="s">
        <v>16</v>
      </c>
      <c r="B21" s="38"/>
      <c r="C21" s="53">
        <f>D6+C6</f>
        <v>500</v>
      </c>
      <c r="D21" s="53">
        <f>C21/C18</f>
        <v>50</v>
      </c>
    </row>
    <row r="22" spans="1:6" ht="21" x14ac:dyDescent="0.5">
      <c r="A22" s="36" t="s">
        <v>12</v>
      </c>
      <c r="B22" s="36"/>
      <c r="C22" s="54">
        <f>C13+D13</f>
        <v>242.93279999999868</v>
      </c>
      <c r="D22" s="54">
        <f>C22/C18</f>
        <v>24.293279999999868</v>
      </c>
      <c r="E22" s="29" t="s">
        <v>39</v>
      </c>
      <c r="F22" s="29">
        <f>C15*C17*C18</f>
        <v>200</v>
      </c>
    </row>
    <row r="23" spans="1:6" ht="21" x14ac:dyDescent="0.5">
      <c r="A23" s="37" t="s">
        <v>13</v>
      </c>
      <c r="B23" s="36"/>
      <c r="C23" s="54">
        <f>D12+C12</f>
        <v>257.06720000000132</v>
      </c>
      <c r="D23" s="54">
        <f>C23/C18</f>
        <v>25.706720000000132</v>
      </c>
    </row>
  </sheetData>
  <mergeCells count="3">
    <mergeCell ref="A1:D1"/>
    <mergeCell ref="A3:D3"/>
    <mergeCell ref="A5:B5"/>
  </mergeCells>
  <conditionalFormatting sqref="A6 C6">
    <cfRule type="cellIs" dxfId="7" priority="5" operator="lessThan">
      <formula>0</formula>
    </cfRule>
  </conditionalFormatting>
  <conditionalFormatting sqref="A7 C7:D7">
    <cfRule type="cellIs" dxfId="6" priority="6" operator="equal">
      <formula>$I$22+$H$23+#REF!+#REF!</formula>
    </cfRule>
  </conditionalFormatting>
  <conditionalFormatting sqref="C23:D23">
    <cfRule type="cellIs" dxfId="5" priority="1" operator="lessThan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A7" xr:uid="{FD258046-079D-4D7B-8F59-B17B6F484659}">
      <formula1>$O$4:$O$6</formula1>
    </dataValidation>
    <dataValidation type="list" allowBlank="1" showInputMessage="1" showErrorMessage="1" sqref="N1:N2 C17" xr:uid="{AF509C9F-1B02-45FB-9301-2367AFC087F8}">
      <formula1>$N$1:$N$2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8CF9-5B38-4331-A967-B4019DEEAAAB}">
  <dimension ref="B1:AG26"/>
  <sheetViews>
    <sheetView tabSelected="1" workbookViewId="0">
      <selection activeCell="F1" sqref="F1"/>
    </sheetView>
  </sheetViews>
  <sheetFormatPr defaultRowHeight="14.5" x14ac:dyDescent="0.35"/>
  <cols>
    <col min="2" max="2" width="61.36328125" customWidth="1"/>
    <col min="3" max="3" width="19.453125" customWidth="1"/>
    <col min="4" max="4" width="13.6328125" customWidth="1"/>
    <col min="5" max="5" width="12.36328125" customWidth="1"/>
    <col min="6" max="6" width="26.453125" customWidth="1"/>
    <col min="7" max="7" width="13.6328125" customWidth="1"/>
    <col min="28" max="31" width="9.1796875" style="18"/>
  </cols>
  <sheetData>
    <row r="1" spans="2:33" ht="15" thickBot="1" x14ac:dyDescent="0.4">
      <c r="AG1">
        <v>1</v>
      </c>
    </row>
    <row r="2" spans="2:33" ht="29" thickBot="1" x14ac:dyDescent="0.7">
      <c r="B2" s="50" t="s">
        <v>19</v>
      </c>
      <c r="C2" s="51"/>
      <c r="D2" s="51"/>
      <c r="E2" s="52"/>
      <c r="AC2" s="18" t="s">
        <v>21</v>
      </c>
      <c r="AD2" s="18">
        <v>2500</v>
      </c>
      <c r="AG2">
        <v>2</v>
      </c>
    </row>
    <row r="3" spans="2:33" x14ac:dyDescent="0.35">
      <c r="AC3" s="18" t="s">
        <v>22</v>
      </c>
      <c r="AD3" s="18">
        <v>100</v>
      </c>
    </row>
    <row r="4" spans="2:33" ht="21" x14ac:dyDescent="0.5">
      <c r="B4" s="77" t="s">
        <v>17</v>
      </c>
      <c r="C4" s="77"/>
      <c r="D4" s="77"/>
      <c r="E4" s="77"/>
      <c r="AC4" s="18" t="s">
        <v>23</v>
      </c>
      <c r="AD4" s="18">
        <v>10</v>
      </c>
    </row>
    <row r="5" spans="2:33" ht="21" x14ac:dyDescent="0.5">
      <c r="B5" s="36" t="s">
        <v>1</v>
      </c>
      <c r="C5" s="78">
        <f>D17</f>
        <v>100</v>
      </c>
      <c r="D5" s="80" t="s">
        <v>2</v>
      </c>
      <c r="E5" s="81" t="s">
        <v>3</v>
      </c>
      <c r="AC5" s="18" t="s">
        <v>24</v>
      </c>
      <c r="AD5" s="18">
        <v>1250</v>
      </c>
    </row>
    <row r="6" spans="2:33" ht="21" x14ac:dyDescent="0.5">
      <c r="B6" s="79" t="s">
        <v>20</v>
      </c>
      <c r="C6" s="79"/>
      <c r="D6" s="74">
        <v>200</v>
      </c>
      <c r="E6" s="74">
        <v>210</v>
      </c>
      <c r="AC6" s="18" t="s">
        <v>25</v>
      </c>
      <c r="AD6" s="18">
        <v>30</v>
      </c>
    </row>
    <row r="7" spans="2:33" ht="1" customHeight="1" x14ac:dyDescent="0.5">
      <c r="B7" s="75" t="s">
        <v>18</v>
      </c>
      <c r="C7" s="76"/>
      <c r="D7" s="72">
        <f>(D6*C5*-1)*D19</f>
        <v>-20000</v>
      </c>
      <c r="E7" s="73">
        <f>(E6*C5)*D19</f>
        <v>21000</v>
      </c>
      <c r="AC7" s="18" t="s">
        <v>26</v>
      </c>
      <c r="AD7" s="18">
        <v>5</v>
      </c>
    </row>
    <row r="8" spans="2:33" ht="21" hidden="1" x14ac:dyDescent="0.5">
      <c r="B8" s="43" t="s">
        <v>4</v>
      </c>
      <c r="C8" s="56">
        <v>0.01</v>
      </c>
      <c r="D8" s="55">
        <f>$D$16*-1*$D$19</f>
        <v>-50</v>
      </c>
      <c r="E8" s="55">
        <f>IF(D18&lt;&gt;1,$D$16*-1*$D$19,0)</f>
        <v>-50</v>
      </c>
      <c r="AC8" s="18" t="s">
        <v>27</v>
      </c>
      <c r="AD8" s="18">
        <v>5000</v>
      </c>
    </row>
    <row r="9" spans="2:33" ht="21" hidden="1" x14ac:dyDescent="0.5">
      <c r="B9" s="43" t="s">
        <v>5</v>
      </c>
      <c r="C9" s="57">
        <v>3.6999999999999999E-4</v>
      </c>
      <c r="D9" s="58">
        <f>C9*D7</f>
        <v>-7.3999999999999995</v>
      </c>
      <c r="E9" s="58">
        <f>(E7*C9)*-1</f>
        <v>-7.77</v>
      </c>
    </row>
    <row r="10" spans="2:33" ht="21" hidden="1" x14ac:dyDescent="0.5">
      <c r="B10" s="43" t="s">
        <v>6</v>
      </c>
      <c r="C10" s="59">
        <v>0.18</v>
      </c>
      <c r="D10" s="58">
        <f>(D8+D9)*C10</f>
        <v>-10.331999999999999</v>
      </c>
      <c r="E10" s="60">
        <f>C10*(E8+E9)</f>
        <v>-10.398599999999998</v>
      </c>
    </row>
    <row r="11" spans="2:33" ht="21" hidden="1" x14ac:dyDescent="0.5">
      <c r="B11" s="43" t="s">
        <v>7</v>
      </c>
      <c r="C11" s="61" t="s">
        <v>8</v>
      </c>
      <c r="D11" s="58">
        <f>C11*D7</f>
        <v>-0.02</v>
      </c>
      <c r="E11" s="58">
        <f>C11*E7*-1</f>
        <v>-2.0999999999999998E-2</v>
      </c>
    </row>
    <row r="12" spans="2:33" ht="21" hidden="1" x14ac:dyDescent="0.5">
      <c r="B12" s="43" t="s">
        <v>36</v>
      </c>
      <c r="C12" s="61" t="s">
        <v>10</v>
      </c>
      <c r="D12" s="60">
        <f>D7*C12</f>
        <v>-0.4</v>
      </c>
      <c r="E12" s="55">
        <v>0</v>
      </c>
    </row>
    <row r="13" spans="2:33" ht="21" hidden="1" x14ac:dyDescent="0.5">
      <c r="B13" s="62" t="s">
        <v>11</v>
      </c>
      <c r="C13" s="63"/>
      <c r="D13" s="64">
        <f>D7+D8+D9+D10+D11+D12</f>
        <v>-20068.152000000002</v>
      </c>
      <c r="E13" s="65">
        <f>SUM(E7:E12)</f>
        <v>20931.810399999998</v>
      </c>
    </row>
    <row r="14" spans="2:33" ht="21" hidden="1" x14ac:dyDescent="0.5">
      <c r="B14" s="39"/>
      <c r="C14" s="39"/>
      <c r="D14" s="66">
        <f>D7-D13</f>
        <v>68.152000000001863</v>
      </c>
      <c r="E14" s="66">
        <f>E7-E13</f>
        <v>68.189600000001519</v>
      </c>
    </row>
    <row r="15" spans="2:33" ht="21" x14ac:dyDescent="0.5">
      <c r="B15" s="39"/>
      <c r="C15" s="39"/>
      <c r="D15" s="66"/>
      <c r="E15" s="66"/>
    </row>
    <row r="16" spans="2:33" ht="21" x14ac:dyDescent="0.5">
      <c r="B16" s="27" t="s">
        <v>28</v>
      </c>
      <c r="C16" s="27"/>
      <c r="D16" s="23">
        <v>50</v>
      </c>
      <c r="E16" s="66"/>
    </row>
    <row r="17" spans="2:7" ht="21" x14ac:dyDescent="0.5">
      <c r="B17" s="71" t="s">
        <v>38</v>
      </c>
      <c r="C17" s="67" t="s">
        <v>22</v>
      </c>
      <c r="D17" s="53">
        <f>VLOOKUP(C17,AC:AD,2,0)</f>
        <v>100</v>
      </c>
      <c r="E17" s="66"/>
    </row>
    <row r="18" spans="2:7" ht="21" x14ac:dyDescent="0.5">
      <c r="B18" s="68" t="s">
        <v>37</v>
      </c>
      <c r="C18" s="28"/>
      <c r="D18" s="24">
        <v>2</v>
      </c>
      <c r="E18" s="66"/>
    </row>
    <row r="19" spans="2:7" ht="21" x14ac:dyDescent="0.5">
      <c r="B19" s="29" t="s">
        <v>29</v>
      </c>
      <c r="C19" s="29"/>
      <c r="D19" s="26">
        <v>1</v>
      </c>
      <c r="E19" s="66"/>
    </row>
    <row r="20" spans="2:7" ht="21" x14ac:dyDescent="0.5">
      <c r="B20" s="39"/>
      <c r="C20" s="39"/>
      <c r="D20" s="66"/>
      <c r="E20" s="66"/>
    </row>
    <row r="21" spans="2:7" ht="21" x14ac:dyDescent="0.5">
      <c r="B21" s="34" t="s">
        <v>34</v>
      </c>
      <c r="C21" s="34"/>
      <c r="D21" s="35" t="s">
        <v>14</v>
      </c>
      <c r="E21" s="35" t="s">
        <v>15</v>
      </c>
    </row>
    <row r="22" spans="2:7" ht="21" x14ac:dyDescent="0.5">
      <c r="B22" s="27" t="s">
        <v>16</v>
      </c>
      <c r="C22" s="27"/>
      <c r="D22" s="23">
        <f>E7+D7</f>
        <v>1000</v>
      </c>
      <c r="E22" s="23">
        <f>D22/D19</f>
        <v>1000</v>
      </c>
    </row>
    <row r="23" spans="2:7" ht="21" x14ac:dyDescent="0.5">
      <c r="B23" s="28" t="s">
        <v>12</v>
      </c>
      <c r="C23" s="28"/>
      <c r="D23" s="69">
        <f>D14+E14</f>
        <v>136.34160000000338</v>
      </c>
      <c r="E23" s="69">
        <f>D23/D19</f>
        <v>136.34160000000338</v>
      </c>
      <c r="F23" s="29" t="s">
        <v>39</v>
      </c>
      <c r="G23" s="26">
        <f>D16*D18*D19</f>
        <v>100</v>
      </c>
    </row>
    <row r="24" spans="2:7" ht="21" x14ac:dyDescent="0.5">
      <c r="B24" s="38" t="s">
        <v>13</v>
      </c>
      <c r="C24" s="38"/>
      <c r="D24" s="70">
        <f>E13+D13</f>
        <v>863.65839999999662</v>
      </c>
      <c r="E24" s="70">
        <f>D24/D19</f>
        <v>863.65839999999662</v>
      </c>
    </row>
    <row r="26" spans="2:7" x14ac:dyDescent="0.35">
      <c r="E26" s="15"/>
    </row>
  </sheetData>
  <mergeCells count="3">
    <mergeCell ref="B2:E2"/>
    <mergeCell ref="B4:E4"/>
    <mergeCell ref="B6:C6"/>
  </mergeCells>
  <conditionalFormatting sqref="B7 D7">
    <cfRule type="cellIs" dxfId="3" priority="3" operator="lessThan">
      <formula>0</formula>
    </cfRule>
  </conditionalFormatting>
  <conditionalFormatting sqref="B8 D8:E8">
    <cfRule type="cellIs" dxfId="2" priority="4" operator="equal">
      <formula>$AB$22+$AA$23+#REF!+#REF!</formula>
    </cfRule>
  </conditionalFormatting>
  <conditionalFormatting sqref="D24:E2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3">
    <dataValidation type="list" allowBlank="1" showInputMessage="1" showErrorMessage="1" sqref="D18" xr:uid="{20C6F608-2D52-4415-B11B-8CBA4147217D}">
      <formula1>$AG$1:$AG$2</formula1>
    </dataValidation>
    <dataValidation type="list" allowBlank="1" showInputMessage="1" showErrorMessage="1" sqref="B8" xr:uid="{9AA5C7ED-926C-4DD8-AC9A-D3EAE3D008E9}">
      <formula1>$AE$4:$AE$6</formula1>
    </dataValidation>
    <dataValidation type="list" allowBlank="1" showInputMessage="1" showErrorMessage="1" sqref="C17" xr:uid="{ADF6BA7B-853E-4CAE-AFA2-DE98F88B1E6A}">
      <formula1>$AC$2:$AC$8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4B09C621C304D8029D5D8DED9D232" ma:contentTypeVersion="13" ma:contentTypeDescription="Create a new document." ma:contentTypeScope="" ma:versionID="1f729b8eee14b4b0be7086f249a0a986">
  <xsd:schema xmlns:xsd="http://www.w3.org/2001/XMLSchema" xmlns:xs="http://www.w3.org/2001/XMLSchema" xmlns:p="http://schemas.microsoft.com/office/2006/metadata/properties" xmlns:ns3="acec8356-0d0a-4d80-ad81-f96141b6d3f4" xmlns:ns4="b6b9f18b-6ebb-4003-b04b-72d905b0c42d" targetNamespace="http://schemas.microsoft.com/office/2006/metadata/properties" ma:root="true" ma:fieldsID="52f05da8b8c2beb11641d2c37818a42a" ns3:_="" ns4:_="">
    <xsd:import namespace="acec8356-0d0a-4d80-ad81-f96141b6d3f4"/>
    <xsd:import namespace="b6b9f18b-6ebb-4003-b04b-72d905b0c4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c8356-0d0a-4d80-ad81-f96141b6d3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18b-6ebb-4003-b04b-72d905b0c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6b9f18b-6ebb-4003-b04b-72d905b0c4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A3024-B670-4DA0-B096-FDC09A0D4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c8356-0d0a-4d80-ad81-f96141b6d3f4"/>
    <ds:schemaRef ds:uri="b6b9f18b-6ebb-4003-b04b-72d905b0c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913777-B059-4AC7-AFF2-0994E71C6CFE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6b9f18b-6ebb-4003-b04b-72d905b0c42d"/>
    <ds:schemaRef ds:uri="acec8356-0d0a-4d80-ad81-f96141b6d3f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38F565-E6F4-459F-984D-D49B233656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Currency</vt:lpstr>
      <vt:lpstr>Commodity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Jignesh D. Badhiya</dc:creator>
  <cp:lastModifiedBy>Yogesh Jadavji Bhanushali</cp:lastModifiedBy>
  <dcterms:created xsi:type="dcterms:W3CDTF">2023-07-24T08:51:50Z</dcterms:created>
  <dcterms:modified xsi:type="dcterms:W3CDTF">2023-07-27T12:28:49Z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0x0101009684B09C621C304D8029D5D8DED9D232</vt:lpwstr>
  </property>
</Properties>
</file>